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42" i="1"/>
  <c r="J41"/>
  <c r="J40"/>
  <c r="J39"/>
  <c r="J38"/>
  <c r="J37"/>
  <c r="J36"/>
  <c r="J35"/>
  <c r="J34"/>
  <c r="J33"/>
  <c r="J32"/>
  <c r="J31"/>
  <c r="J30"/>
  <c r="J29"/>
  <c r="D29"/>
  <c r="J28"/>
  <c r="J27"/>
  <c r="J26"/>
  <c r="J25"/>
  <c r="C25"/>
  <c r="J24"/>
  <c r="J23"/>
  <c r="C23"/>
  <c r="J22"/>
  <c r="C22"/>
  <c r="J21"/>
  <c r="C21"/>
  <c r="C24" s="1"/>
  <c r="J20"/>
  <c r="J19"/>
  <c r="J18"/>
  <c r="F18"/>
  <c r="J17"/>
  <c r="F17"/>
  <c r="F16" s="1"/>
  <c r="J16"/>
  <c r="J15"/>
  <c r="J14"/>
  <c r="J13"/>
  <c r="J12"/>
  <c r="F12"/>
  <c r="F13" s="1"/>
  <c r="F14" s="1"/>
  <c r="C12"/>
  <c r="C13" s="1"/>
  <c r="J11"/>
  <c r="G11"/>
  <c r="G12" s="1"/>
  <c r="J10"/>
  <c r="I10"/>
  <c r="H10"/>
  <c r="G5"/>
  <c r="H12" l="1"/>
  <c r="I12" s="1"/>
  <c r="G13"/>
  <c r="F22"/>
  <c r="C14"/>
  <c r="D13"/>
  <c r="D14" s="1"/>
  <c r="H11"/>
  <c r="I11" s="1"/>
  <c r="D12"/>
  <c r="F23" l="1"/>
  <c r="F21"/>
  <c r="F24" s="1"/>
  <c r="F25" s="1"/>
  <c r="H13"/>
  <c r="I13" s="1"/>
  <c r="G14"/>
  <c r="G15" l="1"/>
  <c r="H14"/>
  <c r="I14" s="1"/>
  <c r="G16" l="1"/>
  <c r="H15"/>
  <c r="I15" s="1"/>
  <c r="G17" l="1"/>
  <c r="H16"/>
  <c r="I16" s="1"/>
  <c r="G18" l="1"/>
  <c r="H17"/>
  <c r="I17" s="1"/>
  <c r="G19" l="1"/>
  <c r="H18"/>
  <c r="I18" s="1"/>
  <c r="G20" l="1"/>
  <c r="H19"/>
  <c r="I19" s="1"/>
  <c r="H20" l="1"/>
  <c r="I20" s="1"/>
  <c r="G21"/>
  <c r="H21" l="1"/>
  <c r="I21" s="1"/>
  <c r="G22"/>
  <c r="H22" l="1"/>
  <c r="I22" s="1"/>
  <c r="G23"/>
  <c r="H23" l="1"/>
  <c r="I23" s="1"/>
  <c r="G24"/>
  <c r="H24" l="1"/>
  <c r="I24" s="1"/>
  <c r="G25"/>
  <c r="H25" l="1"/>
  <c r="I25" s="1"/>
  <c r="G26"/>
  <c r="H26" l="1"/>
  <c r="I26" s="1"/>
  <c r="G27"/>
  <c r="H27" l="1"/>
  <c r="I27" s="1"/>
  <c r="G28"/>
  <c r="G29" l="1"/>
  <c r="H28"/>
  <c r="I28" s="1"/>
  <c r="G30" l="1"/>
  <c r="H29"/>
  <c r="I29" s="1"/>
  <c r="G31" l="1"/>
  <c r="H30"/>
  <c r="I30" s="1"/>
  <c r="G32" l="1"/>
  <c r="H31"/>
  <c r="I31" s="1"/>
  <c r="G33" l="1"/>
  <c r="H32"/>
  <c r="I32" s="1"/>
  <c r="G34" l="1"/>
  <c r="H33"/>
  <c r="I33" s="1"/>
  <c r="G35" l="1"/>
  <c r="H34"/>
  <c r="I34" s="1"/>
  <c r="G36" l="1"/>
  <c r="H35"/>
  <c r="I35" s="1"/>
  <c r="G37" l="1"/>
  <c r="H36"/>
  <c r="I36" s="1"/>
  <c r="G38" l="1"/>
  <c r="H37"/>
  <c r="I37" s="1"/>
  <c r="G39" l="1"/>
  <c r="H38"/>
  <c r="I38" s="1"/>
  <c r="G40" l="1"/>
  <c r="H39"/>
  <c r="I39" s="1"/>
  <c r="G41" l="1"/>
  <c r="H40"/>
  <c r="I40" s="1"/>
  <c r="G42" l="1"/>
  <c r="H42" s="1"/>
  <c r="I42" s="1"/>
  <c r="H41"/>
  <c r="I41" s="1"/>
</calcChain>
</file>

<file path=xl/sharedStrings.xml><?xml version="1.0" encoding="utf-8"?>
<sst xmlns="http://schemas.openxmlformats.org/spreadsheetml/2006/main" count="53" uniqueCount="48">
  <si>
    <t>Pouces</t>
  </si>
  <si>
    <t>Lignes</t>
  </si>
  <si>
    <t>Nbre dents</t>
  </si>
  <si>
    <t>Alt/heure</t>
  </si>
  <si>
    <t>T 20"</t>
  </si>
  <si>
    <t xml:space="preserve">L          </t>
  </si>
  <si>
    <t>www.sulka.fr</t>
  </si>
  <si>
    <t>Mvt Paris courant</t>
  </si>
  <si>
    <t>Temps 20 oscillations</t>
  </si>
  <si>
    <t>Longueur du balancier</t>
  </si>
  <si>
    <t xml:space="preserve">Temps de 20 oscillations </t>
  </si>
  <si>
    <t>Le partie de droite donne directement la fréquence pour les Mvts de Paris les plus courants à</t>
  </si>
  <si>
    <t>partir du seul nombre de dents de la roue d'chappement.</t>
  </si>
  <si>
    <t xml:space="preserve">le rouage. </t>
  </si>
  <si>
    <t>Vous pouvez aussi déterminer le nombre d'alternances/heures en chronomètrant 20 oscillations</t>
  </si>
  <si>
    <t>et en renseignant la zone en jaune ci-dessus,</t>
  </si>
  <si>
    <t>Pour plus d'infos  Jsulka@aol.com.</t>
  </si>
  <si>
    <t xml:space="preserve">                                                                                                    Jean Claude Sulka</t>
  </si>
  <si>
    <t>Длина маятника</t>
  </si>
  <si>
    <t>Конвертация  pouces/lignes в мм</t>
  </si>
  <si>
    <t>Расчет количества полуколебаний в час</t>
  </si>
  <si>
    <t>Анкерное колесо</t>
  </si>
  <si>
    <t>Центральное колесо</t>
  </si>
  <si>
    <t>Среднее колесо</t>
  </si>
  <si>
    <t>количество</t>
  </si>
  <si>
    <t>трибов</t>
  </si>
  <si>
    <t>зубов</t>
  </si>
  <si>
    <t>маятниковые часы</t>
  </si>
  <si>
    <t>часы Comtoise</t>
  </si>
  <si>
    <t>колебаний в час</t>
  </si>
  <si>
    <t>начало наблюдения</t>
  </si>
  <si>
    <t>конец наблюдения</t>
  </si>
  <si>
    <t>Часы/Heures</t>
  </si>
  <si>
    <t>Минуты/Minutes</t>
  </si>
  <si>
    <t>полученная разница</t>
  </si>
  <si>
    <t>Количество колебаний в час</t>
  </si>
  <si>
    <t>Соответствующий период(колеб/час)</t>
  </si>
  <si>
    <t>поправка</t>
  </si>
  <si>
    <t>Идеальный период</t>
  </si>
  <si>
    <t>Идеальная длина</t>
  </si>
  <si>
    <t>Этот лист состоит из 4 блоков:</t>
  </si>
  <si>
    <t>Модуль расчета количества полуколебаний в час.</t>
  </si>
  <si>
    <t>Чтобы получить количество колебаний в час, просто заполните клетки зубов и трибов.</t>
  </si>
  <si>
    <t>Модуль преобразования дюймов и линий в миллиметры</t>
  </si>
  <si>
    <t>Модуль для быстрой и точной настройки,</t>
  </si>
  <si>
    <r>
      <t xml:space="preserve">une pendule, à l'aide d'un appareil de type </t>
    </r>
    <r>
      <rPr>
        <b/>
        <sz val="10"/>
        <rFont val="Arial"/>
        <family val="2"/>
      </rPr>
      <t>SULTHI,</t>
    </r>
    <r>
      <rPr>
        <sz val="11"/>
        <color theme="1"/>
        <rFont val="Calibri"/>
        <family val="2"/>
        <charset val="204"/>
        <scheme val="minor"/>
      </rPr>
      <t xml:space="preserve"> mesurant la fréquence et sans compter</t>
    </r>
  </si>
  <si>
    <r>
      <t>Если отклонение отрицательное, не забудьте знак(-) перед цифрой, которая затем будет вписываться</t>
    </r>
    <r>
      <rPr>
        <sz val="11"/>
        <color rgb="FFFF0000"/>
        <rFont val="Calibri"/>
        <family val="2"/>
        <charset val="204"/>
        <scheme val="minor"/>
      </rPr>
      <t xml:space="preserve"> красным.</t>
    </r>
  </si>
  <si>
    <r>
      <rPr>
        <b/>
        <sz val="10"/>
        <color rgb="FFFF0000"/>
        <rFont val="Arial"/>
        <family val="2"/>
        <charset val="204"/>
      </rPr>
      <t>Внимание</t>
    </r>
    <r>
      <rPr>
        <b/>
        <sz val="10"/>
        <color rgb="FFFF0000"/>
        <rFont val="Arial"/>
        <family val="2"/>
      </rPr>
      <t>, время наблюдения не должно превышать 24 часов.</t>
    </r>
  </si>
</sst>
</file>

<file path=xl/styles.xml><?xml version="1.0" encoding="utf-8"?>
<styleSheet xmlns="http://schemas.openxmlformats.org/spreadsheetml/2006/main">
  <numFmts count="14">
    <numFmt numFmtId="164" formatCode="0&quot; P&quot;"/>
    <numFmt numFmtId="165" formatCode="0&quot; L&quot;"/>
    <numFmt numFmtId="166" formatCode="0.0&quot; mm&quot;"/>
    <numFmt numFmtId="167" formatCode="0.00&quot; s&quot;"/>
    <numFmt numFmtId="168" formatCode="0.00&quot;mm&quot;"/>
    <numFmt numFmtId="169" formatCode="0&quot; Alt/h&quot;"/>
    <numFmt numFmtId="170" formatCode="0.00&quot; secondes&quot;"/>
    <numFmt numFmtId="171" formatCode="0&quot; mm&quot;"/>
    <numFmt numFmtId="172" formatCode="0&quot; h&quot;"/>
    <numFmt numFmtId="173" formatCode="0&quot; mn&quot;"/>
    <numFmt numFmtId="174" formatCode="#,##0&quot; mn&quot;;[Red]\-#,##0&quot; mn&quot;"/>
    <numFmt numFmtId="175" formatCode="0&quot; alt/h&quot;"/>
    <numFmt numFmtId="176" formatCode="0.00&quot; Sec.&quot;"/>
    <numFmt numFmtId="177" formatCode="#,##0.0&quot; mm&quot;;[Red]\-#,##0.0&quot; mm&quot;"/>
  </numFmts>
  <fonts count="1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Arial"/>
      <family val="2"/>
    </font>
    <font>
      <b/>
      <sz val="10"/>
      <name val="Lucida Calligraphy"/>
      <family val="4"/>
    </font>
    <font>
      <u/>
      <sz val="10"/>
      <color rgb="FF0000FF"/>
      <name val="Arial"/>
      <family val="2"/>
    </font>
    <font>
      <sz val="10"/>
      <color rgb="FFFFFF99"/>
      <name val="Arial"/>
      <family val="2"/>
    </font>
    <font>
      <b/>
      <sz val="10"/>
      <color rgb="FFFFFFFF"/>
      <name val="Arial"/>
      <family val="2"/>
    </font>
    <font>
      <b/>
      <sz val="10"/>
      <color rgb="FF00CCFF"/>
      <name val="Arial"/>
      <family val="2"/>
    </font>
    <font>
      <sz val="10"/>
      <color rgb="FF00CCFF"/>
      <name val="Arial"/>
      <family val="2"/>
    </font>
    <font>
      <b/>
      <sz val="10"/>
      <color rgb="FF660066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6"/>
      <name val="Arial"/>
      <family val="2"/>
    </font>
    <font>
      <b/>
      <sz val="10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00CCFF"/>
        <bgColor rgb="FF33CCCC"/>
      </patternFill>
    </fill>
  </fills>
  <borders count="3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4" fillId="0" borderId="0" applyBorder="0" applyAlignment="0" applyProtection="0"/>
  </cellStyleXfs>
  <cellXfs count="125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2" fillId="3" borderId="5" xfId="0" applyFont="1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2" fillId="4" borderId="6" xfId="0" applyFont="1" applyFill="1" applyBorder="1" applyProtection="1"/>
    <xf numFmtId="0" fontId="0" fillId="4" borderId="7" xfId="0" applyFill="1" applyBorder="1" applyProtection="1"/>
    <xf numFmtId="0" fontId="0" fillId="2" borderId="8" xfId="0" applyFill="1" applyBorder="1" applyProtection="1"/>
    <xf numFmtId="0" fontId="0" fillId="3" borderId="9" xfId="0" applyFill="1" applyBorder="1" applyAlignment="1" applyProtection="1">
      <alignment horizontal="right"/>
    </xf>
    <xf numFmtId="0" fontId="2" fillId="5" borderId="0" xfId="0" applyFont="1" applyFill="1" applyBorder="1" applyAlignment="1" applyProtection="1">
      <alignment horizontal="center"/>
    </xf>
    <xf numFmtId="0" fontId="2" fillId="5" borderId="10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right"/>
    </xf>
    <xf numFmtId="164" fontId="2" fillId="6" borderId="10" xfId="0" applyNumberFormat="1" applyFont="1" applyFill="1" applyBorder="1" applyAlignment="1" applyProtection="1">
      <alignment horizontal="center"/>
    </xf>
    <xf numFmtId="165" fontId="2" fillId="6" borderId="10" xfId="0" applyNumberFormat="1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0" fillId="3" borderId="10" xfId="0" applyFill="1" applyBorder="1" applyProtection="1"/>
    <xf numFmtId="0" fontId="2" fillId="4" borderId="11" xfId="0" applyFont="1" applyFill="1" applyBorder="1" applyAlignment="1" applyProtection="1">
      <alignment horizontal="right"/>
    </xf>
    <xf numFmtId="166" fontId="2" fillId="4" borderId="12" xfId="0" applyNumberFormat="1" applyFont="1" applyFill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right"/>
    </xf>
    <xf numFmtId="0" fontId="2" fillId="2" borderId="14" xfId="0" applyFont="1" applyFill="1" applyBorder="1" applyAlignment="1" applyProtection="1">
      <alignment horizontal="right"/>
    </xf>
    <xf numFmtId="0" fontId="2" fillId="2" borderId="15" xfId="0" applyFont="1" applyFill="1" applyBorder="1" applyAlignment="1" applyProtection="1">
      <alignment horizontal="right"/>
    </xf>
    <xf numFmtId="0" fontId="3" fillId="3" borderId="9" xfId="0" applyFont="1" applyFill="1" applyBorder="1" applyAlignment="1" applyProtection="1">
      <alignment horizontal="center"/>
    </xf>
    <xf numFmtId="2" fontId="0" fillId="3" borderId="0" xfId="0" applyNumberFormat="1" applyFill="1" applyBorder="1" applyProtection="1"/>
    <xf numFmtId="0" fontId="4" fillId="2" borderId="16" xfId="1" applyFont="1" applyFill="1" applyBorder="1" applyAlignment="1" applyProtection="1">
      <alignment horizontal="center"/>
    </xf>
    <xf numFmtId="0" fontId="4" fillId="3" borderId="9" xfId="1" applyFont="1" applyFill="1" applyBorder="1" applyAlignment="1" applyProtection="1">
      <alignment horizontal="center"/>
    </xf>
    <xf numFmtId="0" fontId="2" fillId="8" borderId="0" xfId="0" applyFont="1" applyFill="1" applyBorder="1" applyAlignment="1" applyProtection="1">
      <alignment horizontal="center" vertical="center"/>
    </xf>
    <xf numFmtId="0" fontId="2" fillId="9" borderId="10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0" fillId="10" borderId="1" xfId="0" applyFill="1" applyBorder="1" applyProtection="1"/>
    <xf numFmtId="0" fontId="0" fillId="8" borderId="2" xfId="0" applyFill="1" applyBorder="1" applyProtection="1"/>
    <xf numFmtId="167" fontId="2" fillId="11" borderId="17" xfId="0" applyNumberFormat="1" applyFont="1" applyFill="1" applyBorder="1" applyAlignment="1" applyProtection="1">
      <alignment horizontal="center"/>
    </xf>
    <xf numFmtId="168" fontId="2" fillId="9" borderId="3" xfId="0" applyNumberFormat="1" applyFont="1" applyFill="1" applyBorder="1" applyAlignment="1" applyProtection="1">
      <alignment horizontal="center"/>
    </xf>
    <xf numFmtId="0" fontId="0" fillId="7" borderId="9" xfId="0" applyFill="1" applyBorder="1" applyProtection="1"/>
    <xf numFmtId="0" fontId="0" fillId="10" borderId="4" xfId="0" applyFill="1" applyBorder="1" applyProtection="1"/>
    <xf numFmtId="0" fontId="0" fillId="8" borderId="0" xfId="0" applyFill="1" applyBorder="1" applyProtection="1"/>
    <xf numFmtId="167" fontId="2" fillId="11" borderId="10" xfId="0" applyNumberFormat="1" applyFont="1" applyFill="1" applyBorder="1" applyAlignment="1" applyProtection="1">
      <alignment horizontal="center"/>
    </xf>
    <xf numFmtId="168" fontId="2" fillId="9" borderId="18" xfId="0" applyNumberFormat="1" applyFont="1" applyFill="1" applyBorder="1" applyAlignment="1" applyProtection="1">
      <alignment horizontal="center"/>
    </xf>
    <xf numFmtId="169" fontId="2" fillId="8" borderId="0" xfId="0" applyNumberFormat="1" applyFont="1" applyFill="1" applyBorder="1" applyAlignment="1" applyProtection="1">
      <alignment horizontal="center"/>
    </xf>
    <xf numFmtId="169" fontId="2" fillId="9" borderId="10" xfId="0" applyNumberFormat="1" applyFont="1" applyFill="1" applyBorder="1" applyAlignment="1" applyProtection="1">
      <alignment horizontal="center"/>
    </xf>
    <xf numFmtId="169" fontId="2" fillId="7" borderId="9" xfId="0" applyNumberFormat="1" applyFont="1" applyFill="1" applyBorder="1" applyAlignment="1" applyProtection="1">
      <alignment horizontal="center"/>
    </xf>
    <xf numFmtId="170" fontId="2" fillId="8" borderId="0" xfId="0" applyNumberFormat="1" applyFont="1" applyFill="1" applyBorder="1" applyAlignment="1" applyProtection="1">
      <alignment horizontal="center"/>
    </xf>
    <xf numFmtId="170" fontId="2" fillId="9" borderId="10" xfId="0" applyNumberFormat="1" applyFont="1" applyFill="1" applyBorder="1" applyAlignment="1" applyProtection="1">
      <alignment horizontal="center"/>
    </xf>
    <xf numFmtId="170" fontId="2" fillId="7" borderId="9" xfId="0" applyNumberFormat="1" applyFont="1" applyFill="1" applyBorder="1" applyAlignment="1" applyProtection="1">
      <alignment horizontal="center"/>
    </xf>
    <xf numFmtId="0" fontId="2" fillId="5" borderId="11" xfId="0" applyFont="1" applyFill="1" applyBorder="1" applyAlignment="1" applyProtection="1">
      <alignment horizontal="right"/>
    </xf>
    <xf numFmtId="171" fontId="2" fillId="8" borderId="19" xfId="0" applyNumberFormat="1" applyFont="1" applyFill="1" applyBorder="1" applyAlignment="1" applyProtection="1">
      <alignment horizontal="center"/>
    </xf>
    <xf numFmtId="171" fontId="2" fillId="9" borderId="12" xfId="0" applyNumberFormat="1" applyFont="1" applyFill="1" applyBorder="1" applyAlignment="1" applyProtection="1">
      <alignment horizontal="center"/>
    </xf>
    <xf numFmtId="171" fontId="2" fillId="7" borderId="11" xfId="0" applyNumberFormat="1" applyFont="1" applyFill="1" applyBorder="1" applyAlignment="1" applyProtection="1">
      <alignment horizontal="center"/>
    </xf>
    <xf numFmtId="0" fontId="2" fillId="12" borderId="6" xfId="0" applyFont="1" applyFill="1" applyBorder="1" applyAlignment="1" applyProtection="1">
      <alignment horizontal="center"/>
    </xf>
    <xf numFmtId="0" fontId="2" fillId="12" borderId="20" xfId="0" applyFont="1" applyFill="1" applyBorder="1" applyAlignment="1" applyProtection="1">
      <alignment horizontal="center"/>
    </xf>
    <xf numFmtId="0" fontId="2" fillId="12" borderId="7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2" fillId="12" borderId="9" xfId="0" applyFont="1" applyFill="1" applyBorder="1" applyAlignment="1" applyProtection="1">
      <alignment horizontal="center"/>
    </xf>
    <xf numFmtId="172" fontId="2" fillId="6" borderId="0" xfId="0" applyNumberFormat="1" applyFont="1" applyFill="1" applyBorder="1" applyAlignment="1" applyProtection="1">
      <alignment horizontal="center"/>
      <protection locked="0"/>
    </xf>
    <xf numFmtId="173" fontId="2" fillId="6" borderId="10" xfId="0" applyNumberFormat="1" applyFont="1" applyFill="1" applyBorder="1" applyAlignment="1" applyProtection="1">
      <alignment horizontal="center"/>
      <protection locked="0"/>
    </xf>
    <xf numFmtId="0" fontId="6" fillId="12" borderId="0" xfId="0" applyFont="1" applyFill="1" applyBorder="1" applyAlignment="1" applyProtection="1">
      <alignment horizontal="center"/>
    </xf>
    <xf numFmtId="0" fontId="6" fillId="12" borderId="20" xfId="0" applyFont="1" applyFill="1" applyBorder="1" applyAlignment="1" applyProtection="1">
      <alignment horizontal="center"/>
    </xf>
    <xf numFmtId="174" fontId="2" fillId="6" borderId="0" xfId="0" applyNumberFormat="1" applyFont="1" applyFill="1" applyBorder="1" applyAlignment="1" applyProtection="1">
      <alignment horizontal="center"/>
      <protection locked="0"/>
    </xf>
    <xf numFmtId="0" fontId="2" fillId="12" borderId="0" xfId="0" applyFont="1" applyFill="1" applyBorder="1" applyAlignment="1" applyProtection="1">
      <alignment horizontal="center"/>
    </xf>
    <xf numFmtId="0" fontId="7" fillId="12" borderId="0" xfId="0" applyFont="1" applyFill="1" applyBorder="1" applyAlignment="1" applyProtection="1">
      <alignment horizontal="center"/>
    </xf>
    <xf numFmtId="0" fontId="8" fillId="12" borderId="0" xfId="0" applyFont="1" applyFill="1" applyBorder="1" applyProtection="1"/>
    <xf numFmtId="0" fontId="0" fillId="12" borderId="9" xfId="0" applyFill="1" applyBorder="1" applyProtection="1"/>
    <xf numFmtId="169" fontId="2" fillId="2" borderId="21" xfId="0" applyNumberFormat="1" applyFont="1" applyFill="1" applyBorder="1" applyAlignment="1" applyProtection="1">
      <alignment horizontal="center"/>
    </xf>
    <xf numFmtId="0" fontId="2" fillId="12" borderId="9" xfId="0" applyFont="1" applyFill="1" applyBorder="1" applyAlignment="1" applyProtection="1">
      <alignment horizontal="right"/>
    </xf>
    <xf numFmtId="175" fontId="9" fillId="11" borderId="0" xfId="0" applyNumberFormat="1" applyFont="1" applyFill="1" applyBorder="1" applyAlignment="1" applyProtection="1">
      <alignment horizontal="center"/>
    </xf>
    <xf numFmtId="176" fontId="2" fillId="6" borderId="0" xfId="0" applyNumberFormat="1" applyFont="1" applyFill="1" applyBorder="1" applyAlignment="1" applyProtection="1">
      <alignment horizontal="center"/>
    </xf>
    <xf numFmtId="176" fontId="2" fillId="11" borderId="0" xfId="0" applyNumberFormat="1" applyFont="1" applyFill="1" applyBorder="1" applyAlignment="1" applyProtection="1">
      <alignment horizontal="center"/>
    </xf>
    <xf numFmtId="0" fontId="2" fillId="12" borderId="9" xfId="0" applyFont="1" applyFill="1" applyBorder="1" applyAlignment="1" applyProtection="1">
      <alignment horizontal="right"/>
    </xf>
    <xf numFmtId="166" fontId="2" fillId="6" borderId="0" xfId="0" applyNumberFormat="1" applyFont="1" applyFill="1" applyBorder="1" applyAlignment="1" applyProtection="1">
      <alignment horizontal="center"/>
    </xf>
    <xf numFmtId="0" fontId="0" fillId="2" borderId="20" xfId="0" applyFill="1" applyBorder="1" applyProtection="1"/>
    <xf numFmtId="0" fontId="5" fillId="2" borderId="20" xfId="0" applyFont="1" applyFill="1" applyBorder="1" applyProtection="1"/>
    <xf numFmtId="0" fontId="2" fillId="12" borderId="11" xfId="0" applyFont="1" applyFill="1" applyBorder="1" applyAlignment="1" applyProtection="1">
      <alignment horizontal="right"/>
    </xf>
    <xf numFmtId="177" fontId="2" fillId="10" borderId="19" xfId="0" applyNumberFormat="1" applyFont="1" applyFill="1" applyBorder="1" applyAlignment="1" applyProtection="1">
      <alignment horizontal="center"/>
    </xf>
    <xf numFmtId="0" fontId="2" fillId="8" borderId="22" xfId="0" applyFont="1" applyFill="1" applyBorder="1" applyAlignment="1" applyProtection="1">
      <alignment horizontal="right"/>
    </xf>
    <xf numFmtId="170" fontId="2" fillId="8" borderId="23" xfId="0" applyNumberFormat="1" applyFont="1" applyFill="1" applyBorder="1" applyAlignment="1" applyProtection="1">
      <alignment horizontal="center"/>
      <protection locked="0"/>
    </xf>
    <xf numFmtId="0" fontId="2" fillId="8" borderId="24" xfId="0" applyFont="1" applyFill="1" applyBorder="1" applyAlignment="1" applyProtection="1">
      <alignment horizontal="right"/>
    </xf>
    <xf numFmtId="169" fontId="2" fillId="8" borderId="25" xfId="0" applyNumberFormat="1" applyFont="1" applyFill="1" applyBorder="1" applyAlignment="1" applyProtection="1">
      <alignment horizontal="center"/>
    </xf>
    <xf numFmtId="0" fontId="0" fillId="6" borderId="6" xfId="0" applyFill="1" applyBorder="1" applyProtection="1"/>
    <xf numFmtId="0" fontId="0" fillId="6" borderId="20" xfId="0" applyFill="1" applyBorder="1" applyProtection="1"/>
    <xf numFmtId="0" fontId="0" fillId="6" borderId="9" xfId="0" applyFont="1" applyFill="1" applyBorder="1" applyProtection="1"/>
    <xf numFmtId="0" fontId="0" fillId="6" borderId="0" xfId="0" applyFill="1" applyBorder="1" applyProtection="1"/>
    <xf numFmtId="0" fontId="0" fillId="3" borderId="27" xfId="0" applyFill="1" applyBorder="1" applyProtection="1"/>
    <xf numFmtId="0" fontId="0" fillId="3" borderId="28" xfId="0" applyFill="1" applyBorder="1" applyProtection="1"/>
    <xf numFmtId="0" fontId="0" fillId="7" borderId="20" xfId="0" applyFill="1" applyBorder="1" applyProtection="1"/>
    <xf numFmtId="0" fontId="0" fillId="7" borderId="7" xfId="0" applyFill="1" applyBorder="1" applyProtection="1"/>
    <xf numFmtId="0" fontId="0" fillId="10" borderId="0" xfId="0" applyFill="1" applyBorder="1" applyProtection="1"/>
    <xf numFmtId="0" fontId="0" fillId="7" borderId="19" xfId="0" applyFill="1" applyBorder="1" applyProtection="1"/>
    <xf numFmtId="0" fontId="0" fillId="7" borderId="12" xfId="0" applyFill="1" applyBorder="1" applyProtection="1"/>
    <xf numFmtId="0" fontId="0" fillId="4" borderId="27" xfId="0" applyFill="1" applyBorder="1" applyProtection="1"/>
    <xf numFmtId="0" fontId="0" fillId="4" borderId="28" xfId="0" applyFill="1" applyBorder="1" applyProtection="1"/>
    <xf numFmtId="0" fontId="10" fillId="12" borderId="26" xfId="0" applyFont="1" applyFill="1" applyBorder="1" applyProtection="1"/>
    <xf numFmtId="0" fontId="10" fillId="12" borderId="27" xfId="0" applyFont="1" applyFill="1" applyBorder="1" applyProtection="1"/>
    <xf numFmtId="0" fontId="0" fillId="12" borderId="28" xfId="0" applyFill="1" applyBorder="1" applyProtection="1"/>
    <xf numFmtId="0" fontId="0" fillId="10" borderId="29" xfId="0" applyFill="1" applyBorder="1" applyProtection="1"/>
    <xf numFmtId="0" fontId="0" fillId="8" borderId="30" xfId="0" applyFill="1" applyBorder="1" applyProtection="1"/>
    <xf numFmtId="167" fontId="2" fillId="11" borderId="31" xfId="0" applyNumberFormat="1" applyFont="1" applyFill="1" applyBorder="1" applyAlignment="1" applyProtection="1">
      <alignment horizontal="center"/>
    </xf>
    <xf numFmtId="168" fontId="2" fillId="9" borderId="32" xfId="0" applyNumberFormat="1" applyFont="1" applyFill="1" applyBorder="1" applyAlignment="1" applyProtection="1">
      <alignment horizontal="center"/>
    </xf>
    <xf numFmtId="0" fontId="0" fillId="6" borderId="10" xfId="0" applyFill="1" applyBorder="1" applyProtection="1"/>
    <xf numFmtId="0" fontId="0" fillId="8" borderId="20" xfId="0" applyFill="1" applyBorder="1" applyProtection="1"/>
    <xf numFmtId="0" fontId="0" fillId="8" borderId="7" xfId="0" applyFill="1" applyBorder="1" applyProtection="1"/>
    <xf numFmtId="0" fontId="0" fillId="8" borderId="19" xfId="0" applyFill="1" applyBorder="1" applyProtection="1"/>
    <xf numFmtId="0" fontId="0" fillId="8" borderId="12" xfId="0" applyFill="1" applyBorder="1" applyProtection="1"/>
    <xf numFmtId="0" fontId="4" fillId="0" borderId="0" xfId="1" applyFont="1" applyBorder="1" applyAlignment="1" applyProtection="1"/>
    <xf numFmtId="0" fontId="0" fillId="6" borderId="11" xfId="0" applyFont="1" applyFill="1" applyBorder="1" applyProtection="1"/>
    <xf numFmtId="0" fontId="0" fillId="6" borderId="19" xfId="0" applyFill="1" applyBorder="1" applyProtection="1"/>
    <xf numFmtId="0" fontId="0" fillId="6" borderId="12" xfId="0" applyFill="1" applyBorder="1" applyProtection="1"/>
    <xf numFmtId="0" fontId="0" fillId="2" borderId="29" xfId="0" applyFill="1" applyBorder="1" applyProtection="1"/>
    <xf numFmtId="0" fontId="0" fillId="2" borderId="30" xfId="0" applyFill="1" applyBorder="1" applyProtection="1"/>
    <xf numFmtId="0" fontId="0" fillId="2" borderId="33" xfId="0" applyFill="1" applyBorder="1" applyProtection="1"/>
    <xf numFmtId="0" fontId="12" fillId="12" borderId="9" xfId="0" applyFont="1" applyFill="1" applyBorder="1" applyAlignment="1" applyProtection="1">
      <alignment horizontal="center"/>
    </xf>
    <xf numFmtId="0" fontId="0" fillId="6" borderId="9" xfId="0" applyFill="1" applyBorder="1" applyProtection="1"/>
    <xf numFmtId="0" fontId="0" fillId="3" borderId="26" xfId="0" applyFill="1" applyBorder="1" applyProtection="1"/>
    <xf numFmtId="0" fontId="0" fillId="7" borderId="6" xfId="0" applyFill="1" applyBorder="1" applyProtection="1"/>
    <xf numFmtId="0" fontId="0" fillId="7" borderId="11" xfId="0" applyFill="1" applyBorder="1" applyProtection="1"/>
    <xf numFmtId="0" fontId="0" fillId="4" borderId="26" xfId="0" applyFill="1" applyBorder="1" applyProtection="1"/>
    <xf numFmtId="0" fontId="0" fillId="8" borderId="6" xfId="0" applyFill="1" applyBorder="1" applyProtection="1"/>
    <xf numFmtId="0" fontId="0" fillId="8" borderId="11" xfId="0" applyFill="1" applyBorder="1" applyProtection="1"/>
    <xf numFmtId="0" fontId="13" fillId="6" borderId="9" xfId="0" applyFont="1" applyFill="1" applyBorder="1" applyProtection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ulka.fr/" TargetMode="External"/><Relationship Id="rId1" Type="http://schemas.openxmlformats.org/officeDocument/2006/relationships/hyperlink" Target="http://www.sulka.f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34" workbookViewId="0">
      <selection activeCell="F48" sqref="F48"/>
    </sheetView>
  </sheetViews>
  <sheetFormatPr defaultRowHeight="15"/>
  <cols>
    <col min="1" max="1" width="1.28515625" customWidth="1"/>
    <col min="2" max="2" width="23.85546875" customWidth="1"/>
    <col min="3" max="3" width="21.7109375" customWidth="1"/>
    <col min="4" max="4" width="24.42578125" customWidth="1"/>
    <col min="6" max="6" width="41.42578125" customWidth="1"/>
    <col min="7" max="7" width="15.5703125" customWidth="1"/>
    <col min="10" max="10" width="25" customWidth="1"/>
  </cols>
  <sheetData>
    <row r="1" spans="1:10" ht="16.5" thickTop="1" thickBot="1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>
      <c r="A2" s="4"/>
      <c r="B2" s="5" t="s">
        <v>20</v>
      </c>
      <c r="C2" s="5"/>
      <c r="D2" s="5"/>
      <c r="E2" s="6"/>
      <c r="F2" s="7" t="s">
        <v>19</v>
      </c>
      <c r="G2" s="8"/>
      <c r="H2" s="6"/>
      <c r="I2" s="6"/>
      <c r="J2" s="9"/>
    </row>
    <row r="3" spans="1:10">
      <c r="A3" s="4"/>
      <c r="B3" s="10"/>
      <c r="C3" s="11" t="s">
        <v>24</v>
      </c>
      <c r="D3" s="12" t="s">
        <v>24</v>
      </c>
      <c r="E3" s="6"/>
      <c r="F3" s="13" t="s">
        <v>0</v>
      </c>
      <c r="G3" s="14">
        <v>5</v>
      </c>
      <c r="H3" s="6"/>
      <c r="I3" s="6"/>
      <c r="J3" s="9"/>
    </row>
    <row r="4" spans="1:10">
      <c r="A4" s="4"/>
      <c r="B4" s="10"/>
      <c r="C4" s="11" t="s">
        <v>26</v>
      </c>
      <c r="D4" s="12" t="s">
        <v>25</v>
      </c>
      <c r="E4" s="6"/>
      <c r="F4" s="13" t="s">
        <v>1</v>
      </c>
      <c r="G4" s="15">
        <v>3</v>
      </c>
      <c r="H4" s="6"/>
      <c r="I4" s="6"/>
      <c r="J4" s="9"/>
    </row>
    <row r="5" spans="1:10" ht="15.75" thickBot="1">
      <c r="A5" s="4"/>
      <c r="B5" s="10"/>
      <c r="C5" s="16"/>
      <c r="D5" s="17"/>
      <c r="E5" s="6"/>
      <c r="F5" s="18" t="s">
        <v>18</v>
      </c>
      <c r="G5" s="19">
        <f>G3*27.069+(G4*27.069/12)</f>
        <v>142.11224999999999</v>
      </c>
      <c r="H5" s="6"/>
      <c r="I5" s="6"/>
      <c r="J5" s="9"/>
    </row>
    <row r="6" spans="1:10">
      <c r="A6" s="4"/>
      <c r="B6" s="20" t="s">
        <v>22</v>
      </c>
      <c r="C6" s="21">
        <v>84</v>
      </c>
      <c r="D6" s="22"/>
      <c r="E6" s="6"/>
      <c r="F6" s="6"/>
      <c r="G6" s="6"/>
      <c r="H6" s="6"/>
      <c r="I6" s="6"/>
      <c r="J6" s="9"/>
    </row>
    <row r="7" spans="1:10" ht="15.75" thickBot="1">
      <c r="A7" s="4"/>
      <c r="B7" s="20" t="s">
        <v>23</v>
      </c>
      <c r="C7" s="23">
        <v>74</v>
      </c>
      <c r="D7" s="24">
        <v>8</v>
      </c>
      <c r="E7" s="6"/>
      <c r="F7" s="6"/>
      <c r="G7" s="6"/>
      <c r="H7" s="6"/>
      <c r="I7" s="6"/>
      <c r="J7" s="9"/>
    </row>
    <row r="8" spans="1:10" ht="16.5" thickTop="1" thickBot="1">
      <c r="A8" s="4"/>
      <c r="B8" s="20" t="s">
        <v>21</v>
      </c>
      <c r="C8" s="25">
        <v>29</v>
      </c>
      <c r="D8" s="24">
        <v>7</v>
      </c>
      <c r="E8" s="6"/>
      <c r="F8" s="6"/>
      <c r="G8" s="26" t="s">
        <v>2</v>
      </c>
      <c r="H8" s="27" t="s">
        <v>3</v>
      </c>
      <c r="I8" s="27" t="s">
        <v>4</v>
      </c>
      <c r="J8" s="28" t="s">
        <v>5</v>
      </c>
    </row>
    <row r="9" spans="1:10" ht="16.5" thickTop="1" thickBot="1">
      <c r="A9" s="4"/>
      <c r="B9" s="29"/>
      <c r="C9" s="30"/>
      <c r="D9" s="17"/>
      <c r="E9" s="6"/>
      <c r="F9" s="6"/>
      <c r="G9" s="31" t="s">
        <v>6</v>
      </c>
      <c r="H9" s="31"/>
      <c r="I9" s="31"/>
      <c r="J9" s="31"/>
    </row>
    <row r="10" spans="1:10" ht="15.75" thickTop="1">
      <c r="A10" s="4"/>
      <c r="B10" s="32" t="s">
        <v>6</v>
      </c>
      <c r="C10" s="33" t="s">
        <v>27</v>
      </c>
      <c r="D10" s="34" t="s">
        <v>28</v>
      </c>
      <c r="E10" s="6"/>
      <c r="F10" s="35" t="s">
        <v>7</v>
      </c>
      <c r="G10" s="36">
        <v>30</v>
      </c>
      <c r="H10" s="37">
        <f t="shared" ref="H10:H42" si="0">G10*240</f>
        <v>7200</v>
      </c>
      <c r="I10" s="38">
        <f t="shared" ref="I10:I42" si="1">3600/H10*40</f>
        <v>20</v>
      </c>
      <c r="J10" s="39">
        <f t="shared" ref="J10:J42" si="2">K10*K10*1000</f>
        <v>0</v>
      </c>
    </row>
    <row r="11" spans="1:10">
      <c r="A11" s="4"/>
      <c r="B11" s="10"/>
      <c r="C11" s="16"/>
      <c r="D11" s="17"/>
      <c r="E11" s="6"/>
      <c r="F11" s="40"/>
      <c r="G11" s="41">
        <f t="shared" ref="G11:G42" si="3">G10+1</f>
        <v>31</v>
      </c>
      <c r="H11" s="42">
        <f t="shared" si="0"/>
        <v>7440</v>
      </c>
      <c r="I11" s="43">
        <f t="shared" si="1"/>
        <v>19.35483870967742</v>
      </c>
      <c r="J11" s="44">
        <f t="shared" si="2"/>
        <v>0</v>
      </c>
    </row>
    <row r="12" spans="1:10">
      <c r="A12" s="4"/>
      <c r="B12" s="20" t="s">
        <v>29</v>
      </c>
      <c r="C12" s="45">
        <f>IF(D7*D8=0," ",C6*C7*C8*2/(D7*D8))</f>
        <v>6438</v>
      </c>
      <c r="D12" s="46">
        <f>IF(D7*D8=0," ",C12/2)</f>
        <v>3219</v>
      </c>
      <c r="E12" s="6"/>
      <c r="F12" s="47">
        <f>IF(C8=0," ",240*C8)</f>
        <v>6960</v>
      </c>
      <c r="G12" s="41">
        <f t="shared" si="3"/>
        <v>32</v>
      </c>
      <c r="H12" s="42">
        <f t="shared" si="0"/>
        <v>7680</v>
      </c>
      <c r="I12" s="43">
        <f t="shared" si="1"/>
        <v>18.75</v>
      </c>
      <c r="J12" s="44">
        <f t="shared" si="2"/>
        <v>0</v>
      </c>
    </row>
    <row r="13" spans="1:10">
      <c r="A13" s="4"/>
      <c r="B13" s="20" t="s">
        <v>8</v>
      </c>
      <c r="C13" s="48">
        <f>IF(D7*D8=0," ",3600/C12*20)</f>
        <v>11.183597390493942</v>
      </c>
      <c r="D13" s="49">
        <f>IF(D7*D8=0," ",C13*2)</f>
        <v>22.367194780987884</v>
      </c>
      <c r="E13" s="6"/>
      <c r="F13" s="50">
        <f>IF(D7*D8=0," ",3600/F12*40)</f>
        <v>20.689655172413794</v>
      </c>
      <c r="G13" s="41">
        <f t="shared" si="3"/>
        <v>33</v>
      </c>
      <c r="H13" s="42">
        <f t="shared" si="0"/>
        <v>7920</v>
      </c>
      <c r="I13" s="43">
        <f t="shared" si="1"/>
        <v>18.18181818181818</v>
      </c>
      <c r="J13" s="44">
        <f t="shared" si="2"/>
        <v>0</v>
      </c>
    </row>
    <row r="14" spans="1:10" ht="15.75" thickBot="1">
      <c r="A14" s="4"/>
      <c r="B14" s="51" t="s">
        <v>18</v>
      </c>
      <c r="C14" s="52">
        <f>IF(D7*D8=0," ",C13/2*C13/2*10)</f>
        <v>312.68212648165724</v>
      </c>
      <c r="D14" s="53">
        <f>IF(D7*D8=0," ",D13/2*D13/2*10)</f>
        <v>1250.7285059266289</v>
      </c>
      <c r="E14" s="6"/>
      <c r="F14" s="54">
        <f>IF(C8=0," ",F13/4*F13/4*10)</f>
        <v>267.53864447086801</v>
      </c>
      <c r="G14" s="41">
        <f t="shared" si="3"/>
        <v>34</v>
      </c>
      <c r="H14" s="42">
        <f t="shared" si="0"/>
        <v>8160</v>
      </c>
      <c r="I14" s="43">
        <f t="shared" si="1"/>
        <v>17.647058823529413</v>
      </c>
      <c r="J14" s="44">
        <f t="shared" si="2"/>
        <v>0</v>
      </c>
    </row>
    <row r="15" spans="1:10" ht="15.75" thickBot="1">
      <c r="A15" s="4"/>
      <c r="B15" s="6"/>
      <c r="C15" s="6"/>
      <c r="D15" s="6"/>
      <c r="E15" s="6"/>
      <c r="F15" s="6"/>
      <c r="G15" s="41">
        <f t="shared" si="3"/>
        <v>35</v>
      </c>
      <c r="H15" s="42">
        <f t="shared" si="0"/>
        <v>8400</v>
      </c>
      <c r="I15" s="43">
        <f t="shared" si="1"/>
        <v>17.142857142857142</v>
      </c>
      <c r="J15" s="44">
        <f t="shared" si="2"/>
        <v>0</v>
      </c>
    </row>
    <row r="16" spans="1:10">
      <c r="A16" s="4"/>
      <c r="B16" s="55"/>
      <c r="C16" s="56" t="s">
        <v>32</v>
      </c>
      <c r="D16" s="57" t="s">
        <v>33</v>
      </c>
      <c r="E16" s="6"/>
      <c r="F16" s="58">
        <f>IF(C17&gt;C18,F17+F18,F17-F18)</f>
        <v>1200</v>
      </c>
      <c r="G16" s="41">
        <f t="shared" si="3"/>
        <v>36</v>
      </c>
      <c r="H16" s="42">
        <f t="shared" si="0"/>
        <v>8640</v>
      </c>
      <c r="I16" s="43">
        <f t="shared" si="1"/>
        <v>16.666666666666668</v>
      </c>
      <c r="J16" s="44">
        <f t="shared" si="2"/>
        <v>0</v>
      </c>
    </row>
    <row r="17" spans="1:10">
      <c r="A17" s="4"/>
      <c r="B17" s="59" t="s">
        <v>30</v>
      </c>
      <c r="C17" s="60">
        <v>19</v>
      </c>
      <c r="D17" s="61">
        <v>30</v>
      </c>
      <c r="E17" s="6"/>
      <c r="F17" s="58">
        <f>((24-C17)*60)+D17</f>
        <v>330</v>
      </c>
      <c r="G17" s="41">
        <f t="shared" si="3"/>
        <v>37</v>
      </c>
      <c r="H17" s="42">
        <f t="shared" si="0"/>
        <v>8880</v>
      </c>
      <c r="I17" s="43">
        <f t="shared" si="1"/>
        <v>16.216216216216218</v>
      </c>
      <c r="J17" s="44">
        <f t="shared" si="2"/>
        <v>0</v>
      </c>
    </row>
    <row r="18" spans="1:10" ht="15.75" thickBot="1">
      <c r="A18" s="4"/>
      <c r="B18" s="59" t="s">
        <v>31</v>
      </c>
      <c r="C18" s="60">
        <v>10</v>
      </c>
      <c r="D18" s="61">
        <v>30</v>
      </c>
      <c r="E18" s="6"/>
      <c r="F18" s="58">
        <f>((24-C18)*60)+D18</f>
        <v>870</v>
      </c>
      <c r="G18" s="41">
        <f t="shared" si="3"/>
        <v>38</v>
      </c>
      <c r="H18" s="42">
        <f t="shared" si="0"/>
        <v>9120</v>
      </c>
      <c r="I18" s="43">
        <f t="shared" si="1"/>
        <v>15.789473684210527</v>
      </c>
      <c r="J18" s="44">
        <f t="shared" si="2"/>
        <v>0</v>
      </c>
    </row>
    <row r="19" spans="1:10">
      <c r="A19" s="4"/>
      <c r="B19" s="59"/>
      <c r="C19" s="62"/>
      <c r="D19" s="55"/>
      <c r="E19" s="56"/>
      <c r="F19" s="63"/>
      <c r="G19" s="41">
        <f t="shared" si="3"/>
        <v>39</v>
      </c>
      <c r="H19" s="42">
        <f t="shared" si="0"/>
        <v>9360</v>
      </c>
      <c r="I19" s="43">
        <f t="shared" si="1"/>
        <v>15.384615384615385</v>
      </c>
      <c r="J19" s="44">
        <f t="shared" si="2"/>
        <v>0</v>
      </c>
    </row>
    <row r="20" spans="1:10">
      <c r="A20" s="4"/>
      <c r="B20" s="59" t="s">
        <v>34</v>
      </c>
      <c r="C20" s="64">
        <v>-9</v>
      </c>
      <c r="D20" s="59"/>
      <c r="E20" s="65"/>
      <c r="F20" s="66"/>
      <c r="G20" s="41">
        <f t="shared" si="3"/>
        <v>40</v>
      </c>
      <c r="H20" s="42">
        <f t="shared" si="0"/>
        <v>9600</v>
      </c>
      <c r="I20" s="43">
        <f t="shared" si="1"/>
        <v>15</v>
      </c>
      <c r="J20" s="44">
        <f t="shared" si="2"/>
        <v>0</v>
      </c>
    </row>
    <row r="21" spans="1:10" ht="15.75" thickBot="1">
      <c r="A21" s="4"/>
      <c r="B21" s="59"/>
      <c r="C21" s="67">
        <f>3600/C22</f>
        <v>1.0097499999999999</v>
      </c>
      <c r="D21" s="68"/>
      <c r="E21" s="65"/>
      <c r="F21" s="66">
        <f>SUM(3600/F22)</f>
        <v>1.002176875</v>
      </c>
      <c r="G21" s="41">
        <f t="shared" si="3"/>
        <v>41</v>
      </c>
      <c r="H21" s="42">
        <f t="shared" si="0"/>
        <v>9840</v>
      </c>
      <c r="I21" s="43">
        <f t="shared" si="1"/>
        <v>14.634146341463413</v>
      </c>
      <c r="J21" s="44">
        <f t="shared" si="2"/>
        <v>0</v>
      </c>
    </row>
    <row r="22" spans="1:10" ht="15.75" thickBot="1">
      <c r="A22" s="4"/>
      <c r="B22" s="116" t="s">
        <v>36</v>
      </c>
      <c r="C22" s="69">
        <f>D29</f>
        <v>3565.2389205248824</v>
      </c>
      <c r="D22" s="70" t="s">
        <v>38</v>
      </c>
      <c r="E22" s="70"/>
      <c r="F22" s="71">
        <f>(C22*1440)/(1440+(C20/F16*1440))</f>
        <v>3592.1802725691509</v>
      </c>
      <c r="G22" s="41">
        <f t="shared" si="3"/>
        <v>42</v>
      </c>
      <c r="H22" s="42">
        <f t="shared" si="0"/>
        <v>10080</v>
      </c>
      <c r="I22" s="43">
        <f t="shared" si="1"/>
        <v>14.285714285714286</v>
      </c>
      <c r="J22" s="44">
        <f t="shared" si="2"/>
        <v>0</v>
      </c>
    </row>
    <row r="23" spans="1:10">
      <c r="A23" s="4"/>
      <c r="B23" s="59" t="s">
        <v>8</v>
      </c>
      <c r="C23" s="72">
        <f>3600*20/C22*2</f>
        <v>40.39</v>
      </c>
      <c r="D23" s="70" t="s">
        <v>8</v>
      </c>
      <c r="E23" s="70"/>
      <c r="F23" s="73">
        <f>3600/F22*40</f>
        <v>40.087074999999999</v>
      </c>
      <c r="G23" s="41">
        <f t="shared" si="3"/>
        <v>43</v>
      </c>
      <c r="H23" s="42">
        <f t="shared" si="0"/>
        <v>10320</v>
      </c>
      <c r="I23" s="43">
        <f t="shared" si="1"/>
        <v>13.953488372093023</v>
      </c>
      <c r="J23" s="44">
        <f t="shared" si="2"/>
        <v>0</v>
      </c>
    </row>
    <row r="24" spans="1:10" ht="15.75" thickBot="1">
      <c r="A24" s="4"/>
      <c r="B24" s="74" t="s">
        <v>9</v>
      </c>
      <c r="C24" s="75">
        <f>C21*C21*1000</f>
        <v>1019.5950624999999</v>
      </c>
      <c r="D24" s="70" t="s">
        <v>39</v>
      </c>
      <c r="E24" s="70"/>
      <c r="F24" s="75">
        <f>F21*F21*1000</f>
        <v>1004.3584887847657</v>
      </c>
      <c r="G24" s="41">
        <f t="shared" si="3"/>
        <v>44</v>
      </c>
      <c r="H24" s="42">
        <f t="shared" si="0"/>
        <v>10560</v>
      </c>
      <c r="I24" s="43">
        <f t="shared" si="1"/>
        <v>13.636363636363635</v>
      </c>
      <c r="J24" s="44">
        <f t="shared" si="2"/>
        <v>0</v>
      </c>
    </row>
    <row r="25" spans="1:10" ht="15.75" thickBot="1">
      <c r="A25" s="4"/>
      <c r="B25" s="76"/>
      <c r="C25" s="77" t="e">
        <f>C20*1440/F19</f>
        <v>#DIV/0!</v>
      </c>
      <c r="D25" s="78" t="s">
        <v>37</v>
      </c>
      <c r="E25" s="78"/>
      <c r="F25" s="79">
        <f>F24-C24</f>
        <v>-15.236573715234272</v>
      </c>
      <c r="G25" s="41">
        <f t="shared" si="3"/>
        <v>45</v>
      </c>
      <c r="H25" s="42">
        <f t="shared" si="0"/>
        <v>10800</v>
      </c>
      <c r="I25" s="43">
        <f t="shared" si="1"/>
        <v>13.333333333333332</v>
      </c>
      <c r="J25" s="44">
        <f t="shared" si="2"/>
        <v>0</v>
      </c>
    </row>
    <row r="26" spans="1:10">
      <c r="A26" s="4"/>
      <c r="B26" s="6"/>
      <c r="C26" s="6"/>
      <c r="D26" s="6"/>
      <c r="E26" s="6"/>
      <c r="F26" s="6"/>
      <c r="G26" s="41">
        <f t="shared" si="3"/>
        <v>46</v>
      </c>
      <c r="H26" s="42">
        <f t="shared" si="0"/>
        <v>11040</v>
      </c>
      <c r="I26" s="43">
        <f t="shared" si="1"/>
        <v>13.043478260869566</v>
      </c>
      <c r="J26" s="44">
        <f t="shared" si="2"/>
        <v>0</v>
      </c>
    </row>
    <row r="27" spans="1:10" ht="15.75" thickBot="1">
      <c r="A27" s="4"/>
      <c r="B27" s="6"/>
      <c r="C27" s="6"/>
      <c r="D27" s="6"/>
      <c r="E27" s="6"/>
      <c r="F27" s="6"/>
      <c r="G27" s="41">
        <f t="shared" si="3"/>
        <v>47</v>
      </c>
      <c r="H27" s="42">
        <f t="shared" si="0"/>
        <v>11280</v>
      </c>
      <c r="I27" s="43">
        <f t="shared" si="1"/>
        <v>12.76595744680851</v>
      </c>
      <c r="J27" s="44">
        <f t="shared" si="2"/>
        <v>0</v>
      </c>
    </row>
    <row r="28" spans="1:10" ht="16.5" thickTop="1" thickBot="1">
      <c r="A28" s="4"/>
      <c r="B28" s="80" t="s">
        <v>10</v>
      </c>
      <c r="C28" s="80"/>
      <c r="D28" s="81">
        <v>40.39</v>
      </c>
      <c r="E28" s="81"/>
      <c r="F28" s="6"/>
      <c r="G28" s="41">
        <f t="shared" si="3"/>
        <v>48</v>
      </c>
      <c r="H28" s="42">
        <f t="shared" si="0"/>
        <v>11520</v>
      </c>
      <c r="I28" s="43">
        <f t="shared" si="1"/>
        <v>12.5</v>
      </c>
      <c r="J28" s="44">
        <f t="shared" si="2"/>
        <v>0</v>
      </c>
    </row>
    <row r="29" spans="1:10" ht="15.75" thickBot="1">
      <c r="A29" s="4"/>
      <c r="B29" s="82" t="s">
        <v>35</v>
      </c>
      <c r="C29" s="82"/>
      <c r="D29" s="83">
        <f>40*3600/D28</f>
        <v>3565.2389205248824</v>
      </c>
      <c r="E29" s="83"/>
      <c r="F29" s="6"/>
      <c r="G29" s="41">
        <f t="shared" si="3"/>
        <v>49</v>
      </c>
      <c r="H29" s="42">
        <f t="shared" si="0"/>
        <v>11760</v>
      </c>
      <c r="I29" s="43">
        <f t="shared" si="1"/>
        <v>12.244897959183675</v>
      </c>
      <c r="J29" s="44">
        <f t="shared" si="2"/>
        <v>0</v>
      </c>
    </row>
    <row r="30" spans="1:10" ht="16.5" thickTop="1" thickBot="1">
      <c r="A30" s="4"/>
      <c r="B30" s="6"/>
      <c r="C30" s="6"/>
      <c r="D30" s="6"/>
      <c r="E30" s="6"/>
      <c r="F30" s="6"/>
      <c r="G30" s="41">
        <f t="shared" si="3"/>
        <v>50</v>
      </c>
      <c r="H30" s="42">
        <f t="shared" si="0"/>
        <v>12000</v>
      </c>
      <c r="I30" s="43">
        <f t="shared" si="1"/>
        <v>12</v>
      </c>
      <c r="J30" s="44">
        <f t="shared" si="2"/>
        <v>0</v>
      </c>
    </row>
    <row r="31" spans="1:10">
      <c r="A31" s="4"/>
      <c r="B31" s="84"/>
      <c r="C31" s="85"/>
      <c r="D31" s="85"/>
      <c r="E31" s="85"/>
      <c r="F31" s="85"/>
      <c r="G31" s="41">
        <f t="shared" si="3"/>
        <v>51</v>
      </c>
      <c r="H31" s="42">
        <f t="shared" si="0"/>
        <v>12240</v>
      </c>
      <c r="I31" s="43">
        <f t="shared" si="1"/>
        <v>11.764705882352942</v>
      </c>
      <c r="J31" s="44">
        <f t="shared" si="2"/>
        <v>0</v>
      </c>
    </row>
    <row r="32" spans="1:10">
      <c r="A32" s="4"/>
      <c r="B32" s="117" t="s">
        <v>40</v>
      </c>
      <c r="C32" s="87"/>
      <c r="D32" s="87"/>
      <c r="E32" s="87"/>
      <c r="F32" s="87"/>
      <c r="G32" s="41">
        <f t="shared" si="3"/>
        <v>52</v>
      </c>
      <c r="H32" s="42">
        <f t="shared" si="0"/>
        <v>12480</v>
      </c>
      <c r="I32" s="43">
        <f t="shared" si="1"/>
        <v>11.538461538461537</v>
      </c>
      <c r="J32" s="44">
        <f t="shared" si="2"/>
        <v>0</v>
      </c>
    </row>
    <row r="33" spans="1:10" ht="15.75" thickBot="1">
      <c r="A33" s="4"/>
      <c r="B33" s="86"/>
      <c r="C33" s="87"/>
      <c r="D33" s="87"/>
      <c r="E33" s="87"/>
      <c r="F33" s="87"/>
      <c r="G33" s="41">
        <f t="shared" si="3"/>
        <v>53</v>
      </c>
      <c r="H33" s="42">
        <f t="shared" si="0"/>
        <v>12720</v>
      </c>
      <c r="I33" s="43">
        <f t="shared" si="1"/>
        <v>11.320754716981131</v>
      </c>
      <c r="J33" s="44">
        <f t="shared" si="2"/>
        <v>0</v>
      </c>
    </row>
    <row r="34" spans="1:10" ht="15.75" thickBot="1">
      <c r="A34" s="4"/>
      <c r="B34" s="118" t="s">
        <v>41</v>
      </c>
      <c r="C34" s="88"/>
      <c r="D34" s="89"/>
      <c r="E34" s="87"/>
      <c r="F34" s="87"/>
      <c r="G34" s="41">
        <f t="shared" si="3"/>
        <v>54</v>
      </c>
      <c r="H34" s="42">
        <f t="shared" si="0"/>
        <v>12960</v>
      </c>
      <c r="I34" s="43">
        <f t="shared" si="1"/>
        <v>11.111111111111111</v>
      </c>
      <c r="J34" s="44">
        <f t="shared" si="2"/>
        <v>0</v>
      </c>
    </row>
    <row r="35" spans="1:10" ht="15.75" thickBot="1">
      <c r="A35" s="4"/>
      <c r="B35" s="117" t="s">
        <v>42</v>
      </c>
      <c r="C35" s="87"/>
      <c r="D35" s="87"/>
      <c r="E35" s="87"/>
      <c r="F35" s="87"/>
      <c r="G35" s="41">
        <f t="shared" si="3"/>
        <v>55</v>
      </c>
      <c r="H35" s="42">
        <f t="shared" si="0"/>
        <v>13200</v>
      </c>
      <c r="I35" s="43">
        <f t="shared" si="1"/>
        <v>10.909090909090908</v>
      </c>
      <c r="J35" s="44">
        <f t="shared" si="2"/>
        <v>0</v>
      </c>
    </row>
    <row r="36" spans="1:10">
      <c r="A36" s="4"/>
      <c r="B36" s="119" t="s">
        <v>11</v>
      </c>
      <c r="C36" s="90"/>
      <c r="D36" s="90"/>
      <c r="E36" s="90"/>
      <c r="F36" s="91"/>
      <c r="G36" s="92">
        <f t="shared" si="3"/>
        <v>56</v>
      </c>
      <c r="H36" s="42">
        <f t="shared" si="0"/>
        <v>13440</v>
      </c>
      <c r="I36" s="43">
        <f t="shared" si="1"/>
        <v>10.714285714285714</v>
      </c>
      <c r="J36" s="44">
        <f t="shared" si="2"/>
        <v>0</v>
      </c>
    </row>
    <row r="37" spans="1:10" ht="15.75" thickBot="1">
      <c r="A37" s="4"/>
      <c r="B37" s="120" t="s">
        <v>12</v>
      </c>
      <c r="C37" s="93"/>
      <c r="D37" s="93"/>
      <c r="E37" s="93"/>
      <c r="F37" s="94"/>
      <c r="G37" s="92">
        <f t="shared" si="3"/>
        <v>57</v>
      </c>
      <c r="H37" s="42">
        <f t="shared" si="0"/>
        <v>13680</v>
      </c>
      <c r="I37" s="43">
        <f t="shared" si="1"/>
        <v>10.526315789473683</v>
      </c>
      <c r="J37" s="44">
        <f t="shared" si="2"/>
        <v>0</v>
      </c>
    </row>
    <row r="38" spans="1:10" ht="15.75" thickBot="1">
      <c r="A38" s="4"/>
      <c r="B38" s="86"/>
      <c r="C38" s="87"/>
      <c r="D38" s="87"/>
      <c r="E38" s="87"/>
      <c r="F38" s="87"/>
      <c r="G38" s="41">
        <f t="shared" si="3"/>
        <v>58</v>
      </c>
      <c r="H38" s="42">
        <f t="shared" si="0"/>
        <v>13920</v>
      </c>
      <c r="I38" s="43">
        <f t="shared" si="1"/>
        <v>10.344827586206897</v>
      </c>
      <c r="J38" s="44">
        <f t="shared" si="2"/>
        <v>0</v>
      </c>
    </row>
    <row r="39" spans="1:10" ht="15.75" thickBot="1">
      <c r="A39" s="4"/>
      <c r="B39" s="121" t="s">
        <v>43</v>
      </c>
      <c r="C39" s="95"/>
      <c r="D39" s="96"/>
      <c r="E39" s="87"/>
      <c r="F39" s="87"/>
      <c r="G39" s="41">
        <f t="shared" si="3"/>
        <v>59</v>
      </c>
      <c r="H39" s="42">
        <f t="shared" si="0"/>
        <v>14160</v>
      </c>
      <c r="I39" s="43">
        <f t="shared" si="1"/>
        <v>10.169491525423728</v>
      </c>
      <c r="J39" s="44">
        <f t="shared" si="2"/>
        <v>0</v>
      </c>
    </row>
    <row r="40" spans="1:10" ht="15.75" thickBot="1">
      <c r="A40" s="4"/>
      <c r="B40" s="86"/>
      <c r="C40" s="87"/>
      <c r="D40" s="87"/>
      <c r="E40" s="87"/>
      <c r="F40" s="87"/>
      <c r="G40" s="41">
        <f t="shared" si="3"/>
        <v>60</v>
      </c>
      <c r="H40" s="42">
        <f t="shared" si="0"/>
        <v>14400</v>
      </c>
      <c r="I40" s="43">
        <f t="shared" si="1"/>
        <v>10</v>
      </c>
      <c r="J40" s="44">
        <f t="shared" si="2"/>
        <v>0</v>
      </c>
    </row>
    <row r="41" spans="1:10" ht="15.75" thickBot="1">
      <c r="A41" s="4"/>
      <c r="B41" s="97" t="s">
        <v>44</v>
      </c>
      <c r="C41" s="98"/>
      <c r="D41" s="98"/>
      <c r="E41" s="99"/>
      <c r="F41" s="87"/>
      <c r="G41" s="41">
        <f t="shared" si="3"/>
        <v>61</v>
      </c>
      <c r="H41" s="42">
        <f t="shared" si="0"/>
        <v>14640</v>
      </c>
      <c r="I41" s="43">
        <f t="shared" si="1"/>
        <v>9.8360655737704921</v>
      </c>
      <c r="J41" s="44">
        <f t="shared" si="2"/>
        <v>0</v>
      </c>
    </row>
    <row r="42" spans="1:10" ht="15.75" thickBot="1">
      <c r="A42" s="4"/>
      <c r="B42" s="117" t="s">
        <v>45</v>
      </c>
      <c r="C42" s="87"/>
      <c r="D42" s="87"/>
      <c r="E42" s="87"/>
      <c r="F42" s="87"/>
      <c r="G42" s="100">
        <f t="shared" si="3"/>
        <v>62</v>
      </c>
      <c r="H42" s="101">
        <f t="shared" si="0"/>
        <v>14880</v>
      </c>
      <c r="I42" s="102">
        <f t="shared" si="1"/>
        <v>9.67741935483871</v>
      </c>
      <c r="J42" s="103">
        <f t="shared" si="2"/>
        <v>0</v>
      </c>
    </row>
    <row r="43" spans="1:10" ht="16.5" thickTop="1" thickBot="1">
      <c r="A43" s="4"/>
      <c r="B43" s="117" t="s">
        <v>13</v>
      </c>
      <c r="C43" s="87"/>
      <c r="D43" s="87"/>
      <c r="E43" s="87"/>
      <c r="F43" s="104"/>
      <c r="G43" s="6"/>
      <c r="H43" s="6"/>
      <c r="I43" s="6"/>
      <c r="J43" s="9"/>
    </row>
    <row r="44" spans="1:10">
      <c r="A44" s="4"/>
      <c r="B44" s="122" t="s">
        <v>14</v>
      </c>
      <c r="C44" s="105"/>
      <c r="D44" s="105"/>
      <c r="E44" s="105"/>
      <c r="F44" s="106"/>
      <c r="G44" s="6"/>
      <c r="H44" s="6"/>
      <c r="I44" s="6"/>
      <c r="J44" s="9"/>
    </row>
    <row r="45" spans="1:10" ht="15.75" thickBot="1">
      <c r="A45" s="4"/>
      <c r="B45" s="123" t="s">
        <v>15</v>
      </c>
      <c r="C45" s="107"/>
      <c r="D45" s="107"/>
      <c r="E45" s="107"/>
      <c r="F45" s="108"/>
      <c r="G45" s="6"/>
      <c r="H45" s="6"/>
      <c r="I45" s="6"/>
      <c r="J45" s="9"/>
    </row>
    <row r="46" spans="1:10">
      <c r="A46" s="4"/>
      <c r="B46" s="86" t="s">
        <v>16</v>
      </c>
      <c r="C46" s="109"/>
      <c r="D46" s="87"/>
      <c r="E46" s="87"/>
      <c r="F46" s="104"/>
      <c r="G46" s="6"/>
      <c r="H46" s="6"/>
      <c r="I46" s="6"/>
      <c r="J46" s="9"/>
    </row>
    <row r="47" spans="1:10">
      <c r="A47" s="4"/>
      <c r="B47" s="117" t="s">
        <v>46</v>
      </c>
      <c r="C47" s="87"/>
      <c r="D47" s="87"/>
      <c r="E47" s="87"/>
      <c r="F47" s="104"/>
      <c r="G47" s="6"/>
      <c r="H47" s="6"/>
      <c r="I47" s="6"/>
      <c r="J47" s="9"/>
    </row>
    <row r="48" spans="1:10">
      <c r="A48" s="4"/>
      <c r="B48" s="124" t="s">
        <v>47</v>
      </c>
      <c r="C48" s="87"/>
      <c r="D48" s="87"/>
      <c r="E48" s="87"/>
      <c r="F48" s="104"/>
      <c r="G48" s="6"/>
      <c r="H48" s="6"/>
      <c r="I48" s="6"/>
      <c r="J48" s="9"/>
    </row>
    <row r="49" spans="1:10" ht="15.75" thickBot="1">
      <c r="A49" s="4"/>
      <c r="B49" s="110" t="s">
        <v>17</v>
      </c>
      <c r="C49" s="111"/>
      <c r="D49" s="111"/>
      <c r="E49" s="111"/>
      <c r="F49" s="112"/>
      <c r="G49" s="6"/>
      <c r="H49" s="6"/>
      <c r="I49" s="6"/>
      <c r="J49" s="9"/>
    </row>
    <row r="50" spans="1:10">
      <c r="A50" s="4"/>
      <c r="B50" s="6"/>
      <c r="C50" s="6"/>
      <c r="D50" s="6"/>
      <c r="E50" s="6"/>
      <c r="F50" s="6"/>
      <c r="G50" s="6"/>
      <c r="H50" s="6"/>
      <c r="I50" s="6"/>
      <c r="J50" s="9"/>
    </row>
    <row r="51" spans="1:10" ht="15.75" thickBot="1">
      <c r="A51" s="113"/>
      <c r="B51" s="114"/>
      <c r="C51" s="114"/>
      <c r="D51" s="114"/>
      <c r="E51" s="114"/>
      <c r="F51" s="114"/>
      <c r="G51" s="114"/>
      <c r="H51" s="114"/>
      <c r="I51" s="114"/>
      <c r="J51" s="115"/>
    </row>
    <row r="52" spans="1:10" ht="15.75" thickTop="1"/>
  </sheetData>
  <mergeCells count="10">
    <mergeCell ref="B28:C28"/>
    <mergeCell ref="D28:E28"/>
    <mergeCell ref="B29:C29"/>
    <mergeCell ref="D29:E29"/>
    <mergeCell ref="B2:D2"/>
    <mergeCell ref="G9:J9"/>
    <mergeCell ref="D22:E22"/>
    <mergeCell ref="D23:E23"/>
    <mergeCell ref="D24:E24"/>
    <mergeCell ref="D25:E25"/>
  </mergeCells>
  <hyperlinks>
    <hyperlink ref="G9" r:id="rId1"/>
    <hyperlink ref="B10" r:id="rId2"/>
  </hyperlinks>
  <pageMargins left="0.7" right="0.7" top="0.75" bottom="0.75" header="0.3" footer="0.3"/>
  <pageSetup paperSize="9" orientation="portrait" horizontalDpi="180" verticalDpi="18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2021-02-06T19:41:44Z</dcterms:modified>
</cp:coreProperties>
</file>